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ntyo60\Desktop\"/>
    </mc:Choice>
  </mc:AlternateContent>
  <xr:revisionPtr revIDLastSave="0" documentId="13_ncr:1_{3E8604EA-D327-4418-BC70-A2605A97CF8A}" xr6:coauthVersionLast="36" xr6:coauthVersionMax="36" xr10:uidLastSave="{00000000-0000-0000-0000-000000000000}"/>
  <bookViews>
    <workbookView xWindow="9135" yWindow="-60" windowWidth="10485" windowHeight="8430" activeTab="1" xr2:uid="{00000000-000D-0000-FFFF-FFFF00000000}"/>
  </bookViews>
  <sheets>
    <sheet name="Sheet1" sheetId="17" r:id="rId1"/>
    <sheet name="年（西暦）・月を入れてください。（自動的に曜日が変わります）" sheetId="4" r:id="rId2"/>
  </sheets>
  <definedNames>
    <definedName name="_xlnm.Print_Area" localSheetId="1">'年（西暦）・月を入れてください。（自動的に曜日が変わります）'!$A$8:$J$47</definedName>
  </definedNames>
  <calcPr calcId="191029"/>
</workbook>
</file>

<file path=xl/calcChain.xml><?xml version="1.0" encoding="utf-8"?>
<calcChain xmlns="http://schemas.openxmlformats.org/spreadsheetml/2006/main">
  <c r="G15" i="4" l="1"/>
  <c r="G46" i="4" s="1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B23" i="4"/>
  <c r="C23" i="4" s="1"/>
  <c r="B15" i="4"/>
  <c r="C15" i="4" s="1"/>
  <c r="B43" i="4"/>
  <c r="C43" i="4" s="1"/>
  <c r="B44" i="4"/>
  <c r="C44" i="4" s="1"/>
  <c r="B45" i="4"/>
  <c r="C45" i="4" s="1"/>
  <c r="H46" i="4"/>
  <c r="B40" i="4"/>
  <c r="C40" i="4" s="1"/>
  <c r="B16" i="4"/>
  <c r="C16" i="4" s="1"/>
  <c r="B17" i="4"/>
  <c r="C17" i="4" s="1"/>
  <c r="B18" i="4"/>
  <c r="C18" i="4" s="1"/>
  <c r="B19" i="4"/>
  <c r="C19" i="4" s="1"/>
  <c r="B20" i="4"/>
  <c r="C20" i="4" s="1"/>
  <c r="B21" i="4"/>
  <c r="C21" i="4" s="1"/>
  <c r="B22" i="4"/>
  <c r="C22" i="4" s="1"/>
  <c r="B24" i="4"/>
  <c r="C24" i="4" s="1"/>
  <c r="B25" i="4"/>
  <c r="C25" i="4" s="1"/>
  <c r="B26" i="4"/>
  <c r="C26" i="4" s="1"/>
  <c r="B27" i="4"/>
  <c r="C27" i="4" s="1"/>
  <c r="B28" i="4"/>
  <c r="C28" i="4" s="1"/>
  <c r="B29" i="4"/>
  <c r="C29" i="4" s="1"/>
  <c r="B30" i="4"/>
  <c r="C30" i="4" s="1"/>
  <c r="B31" i="4"/>
  <c r="C31" i="4" s="1"/>
  <c r="B32" i="4"/>
  <c r="C32" i="4" s="1"/>
  <c r="B33" i="4"/>
  <c r="C33" i="4" s="1"/>
  <c r="B34" i="4"/>
  <c r="C34" i="4" s="1"/>
  <c r="B35" i="4"/>
  <c r="C35" i="4" s="1"/>
  <c r="B36" i="4"/>
  <c r="C36" i="4" s="1"/>
  <c r="B37" i="4"/>
  <c r="C37" i="4" s="1"/>
  <c r="B38" i="4"/>
  <c r="C38" i="4" s="1"/>
  <c r="B39" i="4"/>
  <c r="C39" i="4" s="1"/>
  <c r="B41" i="4"/>
  <c r="C41" i="4" s="1"/>
  <c r="B42" i="4"/>
  <c r="C42" i="4" s="1"/>
  <c r="G47" i="4" l="1"/>
  <c r="D1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白金台保育園　事務</author>
    <author>inoueh</author>
  </authors>
  <commentList>
    <comment ref="A10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年(西暦)を入れてください
※数字のみ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10" authorId="0" shapeId="0" xr:uid="{00000000-0006-0000-01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月を入れてください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※数字のみ</t>
        </r>
      </text>
    </comment>
    <comment ref="G10" authorId="1" shapeId="0" xr:uid="{00000000-0006-0000-0100-000003000000}">
      <text>
        <r>
          <rPr>
            <b/>
            <sz val="12"/>
            <color indexed="81"/>
            <rFont val="ＭＳ Ｐゴシック"/>
            <family val="3"/>
            <charset val="128"/>
          </rPr>
          <t>保護者名を記入してください</t>
        </r>
      </text>
    </comment>
    <comment ref="I10" authorId="1" shapeId="0" xr:uid="{00000000-0006-0000-0100-000004000000}">
      <text>
        <r>
          <rPr>
            <b/>
            <sz val="12"/>
            <color indexed="81"/>
            <rFont val="ＭＳ Ｐゴシック"/>
            <family val="3"/>
            <charset val="128"/>
          </rPr>
          <t>組を選んでください</t>
        </r>
      </text>
    </comment>
    <comment ref="G11" authorId="1" shapeId="0" xr:uid="{00000000-0006-0000-0100-000005000000}">
      <text>
        <r>
          <rPr>
            <b/>
            <sz val="11"/>
            <color indexed="81"/>
            <rFont val="ＭＳ Ｐゴシック"/>
            <family val="3"/>
            <charset val="128"/>
          </rPr>
          <t>お子様の名前を記入してください</t>
        </r>
      </text>
    </comment>
  </commentList>
</comments>
</file>

<file path=xl/sharedStrings.xml><?xml version="1.0" encoding="utf-8"?>
<sst xmlns="http://schemas.openxmlformats.org/spreadsheetml/2006/main" count="58" uniqueCount="28">
  <si>
    <t>【　保育時間申請書　】</t>
    <rPh sb="2" eb="4">
      <t>ホイク</t>
    </rPh>
    <rPh sb="4" eb="6">
      <t>ジカン</t>
    </rPh>
    <rPh sb="6" eb="8">
      <t>シンセイ</t>
    </rPh>
    <rPh sb="8" eb="9">
      <t>ショ</t>
    </rPh>
    <phoneticPr fontId="2"/>
  </si>
  <si>
    <t>保育申請時間</t>
    <rPh sb="0" eb="2">
      <t>ホイク</t>
    </rPh>
    <rPh sb="2" eb="4">
      <t>シンセイ</t>
    </rPh>
    <rPh sb="4" eb="6">
      <t>ジカン</t>
    </rPh>
    <phoneticPr fontId="2"/>
  </si>
  <si>
    <t>時間</t>
    <rPh sb="0" eb="2">
      <t>ジカン</t>
    </rPh>
    <phoneticPr fontId="2"/>
  </si>
  <si>
    <t>コンビ　太郎</t>
    <rPh sb="4" eb="6">
      <t>タロウ</t>
    </rPh>
    <phoneticPr fontId="2"/>
  </si>
  <si>
    <t>月極保育料</t>
    <rPh sb="0" eb="2">
      <t>ツキギメ</t>
    </rPh>
    <rPh sb="2" eb="4">
      <t>ホイク</t>
    </rPh>
    <rPh sb="4" eb="5">
      <t>リョウ</t>
    </rPh>
    <phoneticPr fontId="2"/>
  </si>
  <si>
    <t>日</t>
    <rPh sb="0" eb="1">
      <t>ヒ</t>
    </rPh>
    <phoneticPr fontId="2"/>
  </si>
  <si>
    <t>曜日</t>
    <rPh sb="0" eb="2">
      <t>ヨウビ</t>
    </rPh>
    <phoneticPr fontId="2"/>
  </si>
  <si>
    <t>申請時間
（15分単位）</t>
    <rPh sb="0" eb="2">
      <t>シンセイ</t>
    </rPh>
    <rPh sb="2" eb="4">
      <t>ジカン</t>
    </rPh>
    <rPh sb="8" eb="9">
      <t>フン</t>
    </rPh>
    <rPh sb="9" eb="11">
      <t>タンイ</t>
    </rPh>
    <phoneticPr fontId="2"/>
  </si>
  <si>
    <t>保育時間</t>
    <rPh sb="0" eb="2">
      <t>ホイク</t>
    </rPh>
    <rPh sb="2" eb="4">
      <t>ジカン</t>
    </rPh>
    <phoneticPr fontId="2"/>
  </si>
  <si>
    <t>夕食</t>
    <rPh sb="0" eb="2">
      <t>ユウショク</t>
    </rPh>
    <phoneticPr fontId="2"/>
  </si>
  <si>
    <t>申請合計時間</t>
    <rPh sb="0" eb="2">
      <t>シンセイ</t>
    </rPh>
    <rPh sb="2" eb="4">
      <t>ゴウケイ</t>
    </rPh>
    <rPh sb="4" eb="6">
      <t>ジカン</t>
    </rPh>
    <phoneticPr fontId="2"/>
  </si>
  <si>
    <t>円</t>
    <rPh sb="0" eb="1">
      <t>エン</t>
    </rPh>
    <phoneticPr fontId="2"/>
  </si>
  <si>
    <t>保護者名</t>
    <rPh sb="0" eb="3">
      <t>ホゴシャ</t>
    </rPh>
    <rPh sb="3" eb="4">
      <t>メイ</t>
    </rPh>
    <phoneticPr fontId="2"/>
  </si>
  <si>
    <t>組</t>
    <rPh sb="0" eb="1">
      <t>クミ</t>
    </rPh>
    <phoneticPr fontId="2"/>
  </si>
  <si>
    <t>お子様名</t>
    <rPh sb="1" eb="3">
      <t>コサマ</t>
    </rPh>
    <rPh sb="3" eb="4">
      <t>メイ</t>
    </rPh>
    <phoneticPr fontId="2"/>
  </si>
  <si>
    <t>歳児</t>
    <rPh sb="0" eb="2">
      <t>サイジ</t>
    </rPh>
    <phoneticPr fontId="2"/>
  </si>
  <si>
    <t>基本契約時間の変更</t>
    <rPh sb="0" eb="2">
      <t>キホン</t>
    </rPh>
    <rPh sb="2" eb="4">
      <t>ケイヤク</t>
    </rPh>
    <rPh sb="4" eb="6">
      <t>ジカン</t>
    </rPh>
    <rPh sb="7" eb="9">
      <t>ヘンコウ</t>
    </rPh>
    <phoneticPr fontId="2"/>
  </si>
  <si>
    <r>
      <t xml:space="preserve">コンビプラザ白金台保育園御中
</t>
    </r>
    <r>
      <rPr>
        <sz val="12"/>
        <rFont val="ＭＳ Ｐ明朝"/>
        <family val="1"/>
        <charset val="128"/>
      </rPr>
      <t>下記の通り保育時間の申請をします。</t>
    </r>
    <rPh sb="6" eb="8">
      <t>シロガネ</t>
    </rPh>
    <rPh sb="8" eb="9">
      <t>ダイ</t>
    </rPh>
    <rPh sb="9" eb="11">
      <t>ホイク</t>
    </rPh>
    <rPh sb="11" eb="12">
      <t>エン</t>
    </rPh>
    <rPh sb="12" eb="14">
      <t>オンチュウ</t>
    </rPh>
    <phoneticPr fontId="2"/>
  </si>
  <si>
    <t>コンビ　花子</t>
    <rPh sb="4" eb="6">
      <t>ハナコ</t>
    </rPh>
    <phoneticPr fontId="2"/>
  </si>
  <si>
    <t>ひよこ</t>
    <phoneticPr fontId="2"/>
  </si>
  <si>
    <t>うさぎ</t>
    <phoneticPr fontId="2"/>
  </si>
  <si>
    <t>こぐま</t>
    <phoneticPr fontId="2"/>
  </si>
  <si>
    <t>ぱんだ</t>
    <phoneticPr fontId="2"/>
  </si>
  <si>
    <t>きりん</t>
    <phoneticPr fontId="2"/>
  </si>
  <si>
    <t>らいおん</t>
    <phoneticPr fontId="2"/>
  </si>
  <si>
    <t>～</t>
    <phoneticPr fontId="2"/>
  </si>
  <si>
    <t>～</t>
    <phoneticPr fontId="2"/>
  </si>
  <si>
    <t>通常日曜日以外祝日・休園日リスト</t>
    <rPh sb="0" eb="2">
      <t>ツウジョウ</t>
    </rPh>
    <rPh sb="2" eb="5">
      <t>ニチヨウビ</t>
    </rPh>
    <rPh sb="5" eb="7">
      <t>イガイ</t>
    </rPh>
    <rPh sb="7" eb="9">
      <t>シュクジツ</t>
    </rPh>
    <rPh sb="10" eb="13">
      <t>キュウエンビ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</si>
</sst>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0_);[Red]\(0.00\)"/>
    <numFmt numFmtId="177" formatCode="[h]:mm"/>
    <numFmt numFmtId="178" formatCode="General&quot;h&quot;"/>
    <numFmt numFmtId="179" formatCode="General&quot;回&quot;"/>
    <numFmt numFmtId="180" formatCode="##&quot;年&quot;"/>
    <numFmt numFmtId="181" formatCode="##&quot;月&quot;"/>
    <numFmt numFmtId="182" formatCode="00&quot;h&quot;"/>
    <numFmt numFmtId="183" formatCode="d"/>
    <numFmt numFmtId="184" formatCode="aaa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3"/>
      <name val="ＭＳ Ｐ明朝"/>
      <family val="1"/>
      <charset val="128"/>
    </font>
    <font>
      <b/>
      <sz val="18"/>
      <name val="ＭＳ Ｐ明朝"/>
      <family val="1"/>
      <charset val="128"/>
    </font>
    <font>
      <b/>
      <sz val="13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9">
    <xf numFmtId="0" fontId="0" fillId="0" borderId="0" xfId="0"/>
    <xf numFmtId="177" fontId="7" fillId="0" borderId="1" xfId="0" applyNumberFormat="1" applyFont="1" applyFill="1" applyBorder="1" applyAlignment="1" applyProtection="1">
      <alignment horizontal="center" vertical="center"/>
      <protection locked="0" hidden="1"/>
    </xf>
    <xf numFmtId="177" fontId="7" fillId="0" borderId="2" xfId="0" applyNumberFormat="1" applyFont="1" applyFill="1" applyBorder="1" applyAlignment="1" applyProtection="1">
      <alignment horizontal="center" vertical="center"/>
      <protection locked="0" hidden="1"/>
    </xf>
    <xf numFmtId="0" fontId="7" fillId="0" borderId="3" xfId="0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0" fontId="3" fillId="0" borderId="5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Alignment="1" applyProtection="1">
      <alignment horizontal="left" vertical="center"/>
      <protection hidden="1"/>
    </xf>
    <xf numFmtId="0" fontId="3" fillId="0" borderId="7" xfId="0" applyFont="1" applyFill="1" applyBorder="1" applyAlignment="1" applyProtection="1">
      <alignment horizontal="center" vertical="center"/>
      <protection hidden="1"/>
    </xf>
    <xf numFmtId="0" fontId="3" fillId="0" borderId="8" xfId="0" applyFont="1" applyFill="1" applyBorder="1" applyAlignment="1" applyProtection="1">
      <alignment horizontal="center" vertical="center"/>
      <protection hidden="1"/>
    </xf>
    <xf numFmtId="0" fontId="3" fillId="0" borderId="9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Alignment="1" applyProtection="1">
      <alignment vertical="center"/>
      <protection hidden="1"/>
    </xf>
    <xf numFmtId="0" fontId="3" fillId="0" borderId="10" xfId="0" applyFont="1" applyFill="1" applyBorder="1" applyAlignment="1" applyProtection="1">
      <alignment horizontal="center" vertical="center"/>
      <protection hidden="1"/>
    </xf>
    <xf numFmtId="38" fontId="3" fillId="0" borderId="11" xfId="1" applyFont="1" applyFill="1" applyBorder="1" applyAlignment="1" applyProtection="1">
      <alignment vertical="center"/>
      <protection hidden="1"/>
    </xf>
    <xf numFmtId="38" fontId="3" fillId="0" borderId="12" xfId="1" applyFont="1" applyFill="1" applyBorder="1" applyAlignment="1" applyProtection="1">
      <alignment vertical="center"/>
      <protection hidden="1"/>
    </xf>
    <xf numFmtId="38" fontId="3" fillId="0" borderId="13" xfId="1" applyFont="1" applyFill="1" applyBorder="1" applyAlignment="1" applyProtection="1">
      <alignment vertical="center"/>
      <protection hidden="1"/>
    </xf>
    <xf numFmtId="38" fontId="3" fillId="0" borderId="14" xfId="1" applyFont="1" applyFill="1" applyBorder="1" applyAlignment="1" applyProtection="1">
      <alignment vertic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38" fontId="3" fillId="0" borderId="16" xfId="1" applyFont="1" applyFill="1" applyBorder="1" applyAlignment="1" applyProtection="1">
      <alignment vertical="center"/>
      <protection hidden="1"/>
    </xf>
    <xf numFmtId="38" fontId="3" fillId="0" borderId="2" xfId="1" applyFont="1" applyFill="1" applyBorder="1" applyAlignment="1" applyProtection="1">
      <alignment vertical="center"/>
      <protection hidden="1"/>
    </xf>
    <xf numFmtId="38" fontId="3" fillId="0" borderId="3" xfId="1" applyFont="1" applyFill="1" applyBorder="1" applyAlignment="1" applyProtection="1">
      <alignment vertical="center"/>
      <protection hidden="1"/>
    </xf>
    <xf numFmtId="38" fontId="3" fillId="0" borderId="17" xfId="1" applyFont="1" applyFill="1" applyBorder="1" applyAlignment="1" applyProtection="1">
      <alignment vertic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38" fontId="3" fillId="0" borderId="19" xfId="1" applyFont="1" applyFill="1" applyBorder="1" applyAlignment="1" applyProtection="1">
      <alignment vertical="center"/>
      <protection hidden="1"/>
    </xf>
    <xf numFmtId="38" fontId="3" fillId="0" borderId="20" xfId="1" applyFont="1" applyFill="1" applyBorder="1" applyAlignment="1" applyProtection="1">
      <alignment vertical="center"/>
      <protection hidden="1"/>
    </xf>
    <xf numFmtId="38" fontId="3" fillId="0" borderId="21" xfId="1" applyFont="1" applyFill="1" applyBorder="1" applyAlignment="1" applyProtection="1">
      <alignment vertical="center"/>
      <protection hidden="1"/>
    </xf>
    <xf numFmtId="38" fontId="3" fillId="0" borderId="22" xfId="1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vertical="center"/>
      <protection locked="0" hidden="1"/>
    </xf>
    <xf numFmtId="0" fontId="5" fillId="0" borderId="0" xfId="0" applyFont="1" applyFill="1" applyAlignment="1" applyProtection="1">
      <alignment vertical="top"/>
      <protection hidden="1"/>
    </xf>
    <xf numFmtId="0" fontId="8" fillId="0" borderId="0" xfId="0" applyFont="1" applyFill="1" applyAlignment="1" applyProtection="1">
      <alignment vertical="center"/>
      <protection hidden="1"/>
    </xf>
    <xf numFmtId="0" fontId="8" fillId="0" borderId="0" xfId="0" applyFont="1" applyFill="1" applyAlignment="1" applyProtection="1">
      <alignment horizontal="center" vertical="center"/>
      <protection hidden="1"/>
    </xf>
    <xf numFmtId="0" fontId="8" fillId="0" borderId="0" xfId="0" applyFont="1" applyFill="1" applyAlignment="1" applyProtection="1">
      <alignment horizontal="right" vertical="center"/>
      <protection hidden="1"/>
    </xf>
    <xf numFmtId="176" fontId="8" fillId="0" borderId="0" xfId="0" applyNumberFormat="1" applyFont="1" applyFill="1" applyAlignment="1" applyProtection="1">
      <alignment horizontal="right" vertical="center"/>
      <protection hidden="1"/>
    </xf>
    <xf numFmtId="0" fontId="7" fillId="0" borderId="23" xfId="0" applyFont="1" applyFill="1" applyBorder="1" applyAlignment="1" applyProtection="1">
      <alignment horizontal="center" vertical="center" shrinkToFit="1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 shrinkToFit="1"/>
      <protection hidden="1"/>
    </xf>
    <xf numFmtId="0" fontId="3" fillId="0" borderId="0" xfId="0" applyFont="1" applyFill="1" applyProtection="1">
      <protection hidden="1"/>
    </xf>
    <xf numFmtId="0" fontId="8" fillId="0" borderId="0" xfId="0" applyNumberFormat="1" applyFont="1" applyFill="1" applyAlignment="1" applyProtection="1">
      <alignment vertical="center"/>
      <protection hidden="1"/>
    </xf>
    <xf numFmtId="0" fontId="8" fillId="0" borderId="0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Protection="1"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/>
      <protection hidden="1"/>
    </xf>
    <xf numFmtId="0" fontId="7" fillId="0" borderId="23" xfId="0" applyFont="1" applyFill="1" applyBorder="1" applyAlignment="1" applyProtection="1">
      <alignment horizontal="center" vertical="center"/>
      <protection hidden="1"/>
    </xf>
    <xf numFmtId="0" fontId="7" fillId="0" borderId="3" xfId="0" applyNumberFormat="1" applyFont="1" applyFill="1" applyBorder="1" applyAlignment="1" applyProtection="1">
      <alignment horizontal="right" vertical="center"/>
      <protection hidden="1"/>
    </xf>
    <xf numFmtId="0" fontId="7" fillId="0" borderId="1" xfId="0" applyFont="1" applyFill="1" applyBorder="1" applyAlignment="1" applyProtection="1">
      <alignment vertical="center"/>
      <protection hidden="1"/>
    </xf>
    <xf numFmtId="0" fontId="7" fillId="0" borderId="23" xfId="0" applyFont="1" applyFill="1" applyBorder="1" applyAlignment="1" applyProtection="1">
      <alignment vertical="center"/>
      <protection hidden="1"/>
    </xf>
    <xf numFmtId="0" fontId="7" fillId="0" borderId="2" xfId="0" applyFont="1" applyFill="1" applyBorder="1" applyAlignment="1" applyProtection="1">
      <alignment horizontal="right" vertical="center"/>
      <protection hidden="1"/>
    </xf>
    <xf numFmtId="178" fontId="7" fillId="0" borderId="3" xfId="0" applyNumberFormat="1" applyFont="1" applyFill="1" applyBorder="1" applyAlignment="1" applyProtection="1">
      <alignment horizontal="right" vertical="center"/>
      <protection hidden="1"/>
    </xf>
    <xf numFmtId="179" fontId="7" fillId="0" borderId="3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 hidden="1"/>
    </xf>
    <xf numFmtId="177" fontId="7" fillId="0" borderId="0" xfId="0" applyNumberFormat="1" applyFont="1" applyFill="1" applyBorder="1" applyAlignment="1" applyProtection="1">
      <alignment horizontal="center" vertical="center"/>
      <protection locked="0" hidden="1"/>
    </xf>
    <xf numFmtId="182" fontId="3" fillId="0" borderId="24" xfId="0" applyNumberFormat="1" applyFont="1" applyFill="1" applyBorder="1" applyAlignment="1" applyProtection="1">
      <alignment horizontal="right" vertical="center"/>
      <protection hidden="1"/>
    </xf>
    <xf numFmtId="0" fontId="4" fillId="0" borderId="23" xfId="0" applyFont="1" applyFill="1" applyBorder="1" applyAlignment="1" applyProtection="1">
      <alignment horizontal="center" vertical="center"/>
      <protection hidden="1"/>
    </xf>
    <xf numFmtId="14" fontId="7" fillId="0" borderId="0" xfId="0" applyNumberFormat="1" applyFont="1" applyFill="1" applyProtection="1">
      <protection hidden="1"/>
    </xf>
    <xf numFmtId="183" fontId="7" fillId="0" borderId="3" xfId="0" applyNumberFormat="1" applyFont="1" applyFill="1" applyBorder="1" applyAlignment="1" applyProtection="1">
      <alignment horizontal="center" vertical="center"/>
      <protection hidden="1"/>
    </xf>
    <xf numFmtId="184" fontId="7" fillId="0" borderId="3" xfId="0" applyNumberFormat="1" applyFont="1" applyFill="1" applyBorder="1" applyAlignment="1" applyProtection="1">
      <alignment horizontal="center" vertical="center"/>
      <protection hidden="1"/>
    </xf>
    <xf numFmtId="184" fontId="7" fillId="0" borderId="0" xfId="0" applyNumberFormat="1" applyFont="1" applyFill="1" applyProtection="1">
      <protection hidden="1"/>
    </xf>
    <xf numFmtId="0" fontId="7" fillId="0" borderId="0" xfId="0" applyFont="1" applyFill="1" applyAlignment="1" applyProtection="1">
      <alignment horizontal="center"/>
      <protection locked="0" hidden="1"/>
    </xf>
    <xf numFmtId="0" fontId="7" fillId="0" borderId="0" xfId="0" applyFont="1" applyFill="1" applyAlignment="1" applyProtection="1">
      <alignment horizontal="center"/>
      <protection hidden="1"/>
    </xf>
    <xf numFmtId="56" fontId="0" fillId="0" borderId="0" xfId="0" applyNumberFormat="1"/>
    <xf numFmtId="180" fontId="4" fillId="2" borderId="25" xfId="0" applyNumberFormat="1" applyFont="1" applyFill="1" applyBorder="1" applyAlignment="1" applyProtection="1">
      <alignment horizontal="center" vertical="center"/>
      <protection locked="0" hidden="1"/>
    </xf>
    <xf numFmtId="181" fontId="4" fillId="2" borderId="26" xfId="0" applyNumberFormat="1" applyFont="1" applyFill="1" applyBorder="1" applyAlignment="1" applyProtection="1">
      <alignment horizontal="center" vertical="center"/>
      <protection locked="0" hidden="1"/>
    </xf>
    <xf numFmtId="0" fontId="7" fillId="0" borderId="1" xfId="0" applyFont="1" applyFill="1" applyBorder="1" applyAlignment="1" applyProtection="1">
      <alignment horizontal="center" vertical="center" shrinkToFit="1"/>
      <protection hidden="1"/>
    </xf>
    <xf numFmtId="0" fontId="7" fillId="2" borderId="9" xfId="0" applyFont="1" applyFill="1" applyBorder="1" applyAlignment="1" applyProtection="1">
      <alignment horizontal="center" vertical="center" shrinkToFit="1"/>
      <protection locked="0" hidden="1"/>
    </xf>
    <xf numFmtId="0" fontId="7" fillId="0" borderId="38" xfId="0" applyFont="1" applyFill="1" applyBorder="1" applyAlignment="1" applyProtection="1">
      <alignment horizontal="right" vertical="center" shrinkToFit="1"/>
      <protection hidden="1"/>
    </xf>
    <xf numFmtId="0" fontId="7" fillId="0" borderId="30" xfId="0" applyFont="1" applyFill="1" applyBorder="1" applyAlignment="1" applyProtection="1">
      <alignment horizontal="right" vertical="center" shrinkToFi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23" xfId="0" applyFont="1" applyFill="1" applyBorder="1" applyProtection="1">
      <protection hidden="1"/>
    </xf>
    <xf numFmtId="0" fontId="7" fillId="0" borderId="2" xfId="0" applyFont="1" applyFill="1" applyBorder="1" applyProtection="1">
      <protection hidden="1"/>
    </xf>
    <xf numFmtId="180" fontId="3" fillId="2" borderId="35" xfId="0" applyNumberFormat="1" applyFont="1" applyFill="1" applyBorder="1" applyAlignment="1" applyProtection="1">
      <alignment horizontal="center" vertical="center" shrinkToFit="1"/>
      <protection hidden="1"/>
    </xf>
    <xf numFmtId="180" fontId="3" fillId="2" borderId="36" xfId="0" applyNumberFormat="1" applyFont="1" applyFill="1" applyBorder="1" applyAlignment="1" applyProtection="1">
      <alignment horizontal="center" vertical="center" shrinkToFit="1"/>
      <protection hidden="1"/>
    </xf>
    <xf numFmtId="38" fontId="4" fillId="0" borderId="0" xfId="1" applyFont="1" applyFill="1" applyBorder="1" applyAlignment="1" applyProtection="1">
      <alignment horizontal="center" vertical="center" shrinkToFit="1"/>
      <protection hidden="1"/>
    </xf>
    <xf numFmtId="38" fontId="4" fillId="0" borderId="28" xfId="1" applyFont="1" applyFill="1" applyBorder="1" applyAlignment="1" applyProtection="1">
      <alignment horizontal="center" vertical="center" shrinkToFit="1"/>
      <protection hidden="1"/>
    </xf>
    <xf numFmtId="38" fontId="7" fillId="0" borderId="37" xfId="1" applyFont="1" applyFill="1" applyBorder="1" applyAlignment="1" applyProtection="1">
      <alignment horizontal="center" vertical="center"/>
      <protection hidden="1"/>
    </xf>
    <xf numFmtId="38" fontId="7" fillId="0" borderId="34" xfId="1" applyFont="1" applyFill="1" applyBorder="1" applyAlignment="1" applyProtection="1">
      <alignment horizontal="center" vertical="center"/>
      <protection hidden="1"/>
    </xf>
    <xf numFmtId="0" fontId="7" fillId="2" borderId="31" xfId="0" applyFont="1" applyFill="1" applyBorder="1" applyAlignment="1" applyProtection="1">
      <alignment horizontal="center" vertical="center"/>
      <protection hidden="1"/>
    </xf>
    <xf numFmtId="0" fontId="7" fillId="2" borderId="32" xfId="0" applyFont="1" applyFill="1" applyBorder="1" applyAlignment="1" applyProtection="1">
      <alignment horizontal="center" vertical="center"/>
      <protection hidden="1"/>
    </xf>
    <xf numFmtId="0" fontId="3" fillId="0" borderId="27" xfId="0" applyFont="1" applyFill="1" applyBorder="1" applyAlignment="1" applyProtection="1">
      <alignment horizontal="center" vertical="center"/>
      <protection hidden="1"/>
    </xf>
    <xf numFmtId="0" fontId="3" fillId="0" borderId="24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vertical="center" shrinkToFit="1"/>
      <protection hidden="1"/>
    </xf>
    <xf numFmtId="0" fontId="7" fillId="0" borderId="28" xfId="0" applyFont="1" applyFill="1" applyBorder="1" applyAlignment="1" applyProtection="1">
      <alignment horizontal="center" vertical="center" shrinkToFit="1"/>
      <protection hidden="1"/>
    </xf>
    <xf numFmtId="0" fontId="7" fillId="2" borderId="25" xfId="0" applyFont="1" applyFill="1" applyBorder="1" applyAlignment="1" applyProtection="1">
      <alignment horizontal="center" vertical="center"/>
      <protection locked="0" hidden="1"/>
    </xf>
    <xf numFmtId="0" fontId="7" fillId="2" borderId="12" xfId="0" applyFont="1" applyFill="1" applyBorder="1" applyAlignment="1" applyProtection="1">
      <alignment horizontal="center" vertical="center"/>
      <protection locked="0" hidden="1"/>
    </xf>
    <xf numFmtId="0" fontId="7" fillId="2" borderId="29" xfId="0" applyFont="1" applyFill="1" applyBorder="1" applyAlignment="1" applyProtection="1">
      <alignment horizontal="center" vertical="center" shrinkToFit="1"/>
      <protection locked="0" hidden="1"/>
    </xf>
    <xf numFmtId="0" fontId="7" fillId="2" borderId="30" xfId="0" applyFont="1" applyFill="1" applyBorder="1" applyAlignment="1" applyProtection="1">
      <alignment horizontal="center" vertical="center" shrinkToFit="1"/>
      <protection locked="0" hidden="1"/>
    </xf>
    <xf numFmtId="0" fontId="7" fillId="2" borderId="31" xfId="0" applyFont="1" applyFill="1" applyBorder="1" applyAlignment="1" applyProtection="1">
      <alignment horizontal="center" vertical="center" shrinkToFit="1"/>
      <protection locked="0" hidden="1"/>
    </xf>
    <xf numFmtId="0" fontId="7" fillId="2" borderId="32" xfId="0" applyFont="1" applyFill="1" applyBorder="1" applyAlignment="1" applyProtection="1">
      <alignment horizontal="center" vertical="center" shrinkToFit="1"/>
      <protection locked="0" hidden="1"/>
    </xf>
    <xf numFmtId="0" fontId="7" fillId="0" borderId="33" xfId="0" applyFont="1" applyFill="1" applyBorder="1" applyAlignment="1" applyProtection="1">
      <alignment horizontal="center" vertical="center" shrinkToFit="1"/>
      <protection hidden="1"/>
    </xf>
    <xf numFmtId="0" fontId="7" fillId="0" borderId="1" xfId="0" applyFont="1" applyFill="1" applyBorder="1" applyAlignment="1" applyProtection="1">
      <alignment horizontal="center" shrinkToFit="1"/>
      <protection hidden="1"/>
    </xf>
    <xf numFmtId="0" fontId="4" fillId="0" borderId="28" xfId="0" applyFont="1" applyFill="1" applyBorder="1" applyAlignment="1" applyProtection="1">
      <alignment horizontal="center" vertical="center"/>
      <protection hidden="1"/>
    </xf>
    <xf numFmtId="0" fontId="4" fillId="0" borderId="23" xfId="0" applyFont="1" applyFill="1" applyBorder="1" applyAlignment="1" applyProtection="1">
      <alignment horizontal="center" vertical="center"/>
      <protection hidden="1"/>
    </xf>
    <xf numFmtId="0" fontId="7" fillId="0" borderId="34" xfId="0" applyFont="1" applyFill="1" applyBorder="1" applyAlignment="1" applyProtection="1">
      <alignment horizontal="center" vertical="center" shrinkToFit="1"/>
      <protection hidden="1"/>
    </xf>
    <xf numFmtId="0" fontId="7" fillId="0" borderId="2" xfId="0" applyFont="1" applyFill="1" applyBorder="1" applyAlignment="1" applyProtection="1">
      <alignment horizontal="center" vertical="center" shrinkToFit="1"/>
      <protection hidden="1"/>
    </xf>
    <xf numFmtId="0" fontId="6" fillId="0" borderId="0" xfId="0" applyFont="1" applyFill="1" applyAlignment="1" applyProtection="1">
      <alignment horizontal="left" vertical="center" wrapText="1"/>
      <protection hidden="1"/>
    </xf>
  </cellXfs>
  <cellStyles count="2">
    <cellStyle name="桁区切り" xfId="1" builtinId="6"/>
    <cellStyle name="標準" xfId="0" builtinId="0"/>
  </cellStyles>
  <dxfs count="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123825</xdr:colOff>
          <xdr:row>11</xdr:row>
          <xdr:rowOff>47625</xdr:rowOff>
        </xdr:from>
        <xdr:to>
          <xdr:col>1</xdr:col>
          <xdr:colOff>714375</xdr:colOff>
          <xdr:row>11</xdr:row>
          <xdr:rowOff>266700</xdr:rowOff>
        </xdr:to>
        <xdr:grpSp>
          <xdr:nvGrpSpPr>
            <xdr:cNvPr id="1138" name="Group 8">
              <a:extLst>
                <a:ext uri="{FF2B5EF4-FFF2-40B4-BE49-F238E27FC236}">
                  <a16:creationId xmlns:a16="http://schemas.microsoft.com/office/drawing/2014/main" id="{00000000-0008-0000-0100-00007204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23825" y="1683684"/>
              <a:ext cx="1352550" cy="219075"/>
              <a:chOff x="13" y="176"/>
              <a:chExt cx="129" cy="23"/>
            </a:xfrm>
          </xdr:grpSpPr>
          <xdr:sp macro="" textlink="">
            <xdr:nvSpPr>
              <xdr:cNvPr id="1029" name="OptionButton1" hidden="1">
                <a:extLst>
                  <a:ext uri="{63B3BB69-23CF-44E3-9099-C40C66FF867C}">
                    <a14:compatExt spid="_x0000_s1029"/>
                  </a:ext>
                  <a:ext uri="{FF2B5EF4-FFF2-40B4-BE49-F238E27FC236}">
                    <a16:creationId xmlns:a16="http://schemas.microsoft.com/office/drawing/2014/main" id="{00000000-0008-0000-0100-000005040000}"/>
                  </a:ext>
                </a:extLst>
              </xdr:cNvPr>
              <xdr:cNvSpPr/>
            </xdr:nvSpPr>
            <xdr:spPr bwMode="auto">
              <a:xfrm>
                <a:off x="13" y="177"/>
                <a:ext cx="58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30" name="OptionButton2" hidden="1">
                <a:extLst>
                  <a:ext uri="{63B3BB69-23CF-44E3-9099-C40C66FF867C}">
                    <a14:compatExt spid="_x0000_s1030"/>
                  </a:ext>
                  <a:ext uri="{FF2B5EF4-FFF2-40B4-BE49-F238E27FC236}">
                    <a16:creationId xmlns:a16="http://schemas.microsoft.com/office/drawing/2014/main" id="{00000000-0008-0000-0100-000006040000}"/>
                  </a:ext>
                </a:extLst>
              </xdr:cNvPr>
              <xdr:cNvSpPr/>
            </xdr:nvSpPr>
            <xdr:spPr bwMode="auto">
              <a:xfrm>
                <a:off x="85" y="176"/>
                <a:ext cx="57" cy="22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2"/>
  <sheetViews>
    <sheetView workbookViewId="0">
      <selection activeCell="B25" sqref="B25"/>
    </sheetView>
  </sheetViews>
  <sheetFormatPr defaultRowHeight="13.5" x14ac:dyDescent="0.15"/>
  <cols>
    <col min="1" max="1" width="30.625" customWidth="1"/>
  </cols>
  <sheetData>
    <row r="1" spans="1:1" x14ac:dyDescent="0.15">
      <c r="A1" t="s">
        <v>27</v>
      </c>
    </row>
    <row r="2" spans="1:1" x14ac:dyDescent="0.15">
      <c r="A2" s="63">
        <v>42854</v>
      </c>
    </row>
    <row r="3" spans="1:1" x14ac:dyDescent="0.15">
      <c r="A3" s="63">
        <v>42858</v>
      </c>
    </row>
    <row r="4" spans="1:1" x14ac:dyDescent="0.15">
      <c r="A4" s="63">
        <v>42859</v>
      </c>
    </row>
    <row r="5" spans="1:1" x14ac:dyDescent="0.15">
      <c r="A5" s="63">
        <v>42860</v>
      </c>
    </row>
    <row r="6" spans="1:1" x14ac:dyDescent="0.15">
      <c r="A6" s="63">
        <v>42933</v>
      </c>
    </row>
    <row r="7" spans="1:1" x14ac:dyDescent="0.15">
      <c r="A7" s="63">
        <v>42958</v>
      </c>
    </row>
    <row r="8" spans="1:1" x14ac:dyDescent="0.15">
      <c r="A8" s="63">
        <v>42996</v>
      </c>
    </row>
    <row r="9" spans="1:1" x14ac:dyDescent="0.15">
      <c r="A9" s="63">
        <v>43001</v>
      </c>
    </row>
    <row r="10" spans="1:1" x14ac:dyDescent="0.15">
      <c r="A10" s="63">
        <v>43017</v>
      </c>
    </row>
    <row r="11" spans="1:1" x14ac:dyDescent="0.15">
      <c r="A11" s="63">
        <v>43042</v>
      </c>
    </row>
    <row r="12" spans="1:1" x14ac:dyDescent="0.15">
      <c r="A12" s="63">
        <v>43062</v>
      </c>
    </row>
    <row r="13" spans="1:1" x14ac:dyDescent="0.15">
      <c r="A13" s="63">
        <v>43092</v>
      </c>
    </row>
    <row r="14" spans="1:1" x14ac:dyDescent="0.15">
      <c r="A14" s="63">
        <v>43098</v>
      </c>
    </row>
    <row r="15" spans="1:1" x14ac:dyDescent="0.15">
      <c r="A15" s="63">
        <v>43099</v>
      </c>
    </row>
    <row r="16" spans="1:1" x14ac:dyDescent="0.15">
      <c r="A16" s="63">
        <v>43100</v>
      </c>
    </row>
    <row r="17" spans="1:1" x14ac:dyDescent="0.15">
      <c r="A17" s="63">
        <v>43101</v>
      </c>
    </row>
    <row r="18" spans="1:1" x14ac:dyDescent="0.15">
      <c r="A18" s="63">
        <v>43102</v>
      </c>
    </row>
    <row r="19" spans="1:1" x14ac:dyDescent="0.15">
      <c r="A19" s="63">
        <v>43103</v>
      </c>
    </row>
    <row r="20" spans="1:1" x14ac:dyDescent="0.15">
      <c r="A20" s="63">
        <v>43108</v>
      </c>
    </row>
    <row r="21" spans="1:1" x14ac:dyDescent="0.15">
      <c r="A21" s="63">
        <v>43143</v>
      </c>
    </row>
    <row r="22" spans="1:1" x14ac:dyDescent="0.15">
      <c r="A22" s="63">
        <v>43180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0">
    <tabColor rgb="FFFDA5F0"/>
    <pageSetUpPr fitToPage="1"/>
  </sheetPr>
  <dimension ref="A1:BW47"/>
  <sheetViews>
    <sheetView tabSelected="1" topLeftCell="A8" zoomScale="85" zoomScaleNormal="85" workbookViewId="0">
      <selection activeCell="N14" sqref="N14"/>
    </sheetView>
  </sheetViews>
  <sheetFormatPr defaultRowHeight="13.5" x14ac:dyDescent="0.15"/>
  <cols>
    <col min="1" max="1" width="10" style="37" customWidth="1"/>
    <col min="2" max="8" width="11.625" style="37" customWidth="1"/>
    <col min="9" max="9" width="9.5" style="37" customWidth="1"/>
    <col min="10" max="10" width="5.25" style="37" customWidth="1"/>
    <col min="11" max="11" width="12.625" style="37" customWidth="1"/>
    <col min="12" max="13" width="7.875" style="37" customWidth="1"/>
    <col min="14" max="14" width="2.75" style="37" bestFit="1" customWidth="1"/>
    <col min="15" max="15" width="9.75" style="37" customWidth="1"/>
    <col min="16" max="16" width="9.125" style="37" customWidth="1"/>
    <col min="17" max="17" width="8.25" style="37" customWidth="1"/>
    <col min="18" max="18" width="7.625" style="37" customWidth="1"/>
    <col min="19" max="19" width="4.625" style="37" customWidth="1"/>
    <col min="20" max="20" width="8.75" style="37" customWidth="1"/>
    <col min="21" max="21" width="7.875" style="37" hidden="1" customWidth="1"/>
    <col min="22" max="22" width="3.625" style="37" hidden="1" customWidth="1"/>
    <col min="23" max="28" width="7.875" style="37" hidden="1" customWidth="1"/>
    <col min="29" max="32" width="7.5" style="37" hidden="1" customWidth="1"/>
    <col min="33" max="34" width="9.625" style="37" hidden="1" customWidth="1"/>
    <col min="35" max="35" width="14" style="37" customWidth="1"/>
    <col min="36" max="16384" width="9" style="37"/>
  </cols>
  <sheetData>
    <row r="1" spans="1:75" s="4" customFormat="1" ht="25.15" hidden="1" customHeight="1" thickBot="1" x14ac:dyDescent="0.2">
      <c r="B1" s="81"/>
      <c r="C1" s="5" t="s">
        <v>19</v>
      </c>
      <c r="D1" s="5" t="s">
        <v>20</v>
      </c>
      <c r="E1" s="6" t="s">
        <v>21</v>
      </c>
      <c r="F1" s="6" t="s">
        <v>22</v>
      </c>
      <c r="G1" s="6" t="s">
        <v>23</v>
      </c>
      <c r="H1" s="7" t="s">
        <v>24</v>
      </c>
      <c r="J1" s="8"/>
    </row>
    <row r="2" spans="1:75" s="4" customFormat="1" ht="25.15" hidden="1" customHeight="1" thickBot="1" x14ac:dyDescent="0.2">
      <c r="B2" s="82"/>
      <c r="C2" s="9">
        <v>0</v>
      </c>
      <c r="D2" s="10">
        <v>1</v>
      </c>
      <c r="E2" s="10">
        <v>2</v>
      </c>
      <c r="F2" s="10">
        <v>3</v>
      </c>
      <c r="G2" s="10">
        <v>4</v>
      </c>
      <c r="H2" s="11">
        <v>5</v>
      </c>
      <c r="J2" s="8"/>
      <c r="K2" s="12"/>
    </row>
    <row r="3" spans="1:75" s="12" customFormat="1" ht="25.15" hidden="1" customHeight="1" x14ac:dyDescent="0.15">
      <c r="B3" s="13">
        <v>160</v>
      </c>
      <c r="C3" s="14">
        <v>70000</v>
      </c>
      <c r="D3" s="15">
        <v>65000</v>
      </c>
      <c r="E3" s="16">
        <v>65000</v>
      </c>
      <c r="F3" s="16">
        <v>60000</v>
      </c>
      <c r="G3" s="16">
        <v>54000</v>
      </c>
      <c r="H3" s="17">
        <v>54000</v>
      </c>
      <c r="N3" s="4"/>
      <c r="O3" s="4"/>
    </row>
    <row r="4" spans="1:75" s="12" customFormat="1" ht="25.15" hidden="1" customHeight="1" x14ac:dyDescent="0.15">
      <c r="B4" s="18">
        <v>180</v>
      </c>
      <c r="C4" s="19">
        <v>74000</v>
      </c>
      <c r="D4" s="20">
        <v>68000</v>
      </c>
      <c r="E4" s="21">
        <v>68000</v>
      </c>
      <c r="F4" s="21">
        <v>63000</v>
      </c>
      <c r="G4" s="21">
        <v>58000</v>
      </c>
      <c r="H4" s="22">
        <v>58000</v>
      </c>
      <c r="N4" s="4"/>
      <c r="O4" s="4"/>
    </row>
    <row r="5" spans="1:75" s="12" customFormat="1" ht="25.15" hidden="1" customHeight="1" x14ac:dyDescent="0.15">
      <c r="B5" s="18">
        <v>200</v>
      </c>
      <c r="C5" s="19">
        <v>77000</v>
      </c>
      <c r="D5" s="20">
        <v>71000</v>
      </c>
      <c r="E5" s="21">
        <v>71000</v>
      </c>
      <c r="F5" s="21">
        <v>66000</v>
      </c>
      <c r="G5" s="21">
        <v>61000</v>
      </c>
      <c r="H5" s="22">
        <v>61000</v>
      </c>
      <c r="N5" s="4"/>
      <c r="O5" s="4"/>
    </row>
    <row r="6" spans="1:75" s="12" customFormat="1" ht="25.15" hidden="1" customHeight="1" thickBot="1" x14ac:dyDescent="0.2">
      <c r="B6" s="23">
        <v>220</v>
      </c>
      <c r="C6" s="24">
        <v>80000</v>
      </c>
      <c r="D6" s="25">
        <v>75000</v>
      </c>
      <c r="E6" s="26">
        <v>75000</v>
      </c>
      <c r="F6" s="26">
        <v>69000</v>
      </c>
      <c r="G6" s="26">
        <v>64000</v>
      </c>
      <c r="H6" s="27">
        <v>64000</v>
      </c>
      <c r="N6" s="4"/>
      <c r="O6" s="4"/>
    </row>
    <row r="7" spans="1:75" s="12" customFormat="1" ht="19.899999999999999" hidden="1" customHeight="1" x14ac:dyDescent="0.15">
      <c r="B7" s="4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</row>
    <row r="8" spans="1:75" s="12" customFormat="1" ht="21" x14ac:dyDescent="0.15">
      <c r="A8" s="83" t="s">
        <v>0</v>
      </c>
      <c r="B8" s="83"/>
      <c r="C8" s="83"/>
      <c r="D8" s="83"/>
      <c r="E8" s="83"/>
      <c r="F8" s="83"/>
      <c r="G8" s="83"/>
      <c r="H8" s="83"/>
      <c r="I8" s="83"/>
      <c r="J8" s="83"/>
      <c r="K8" s="29"/>
      <c r="L8" s="29"/>
      <c r="M8" s="29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</row>
    <row r="9" spans="1:75" s="12" customFormat="1" ht="50.25" customHeight="1" thickBot="1" x14ac:dyDescent="0.2">
      <c r="A9" s="98" t="s">
        <v>17</v>
      </c>
      <c r="B9" s="98"/>
      <c r="C9" s="98"/>
      <c r="D9" s="98"/>
      <c r="E9" s="98"/>
      <c r="F9" s="98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32"/>
      <c r="AM9" s="33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0"/>
      <c r="BS9" s="30"/>
      <c r="BT9" s="30"/>
      <c r="BU9" s="30"/>
      <c r="BV9" s="30"/>
      <c r="BW9" s="30"/>
    </row>
    <row r="10" spans="1:75" s="12" customFormat="1" ht="32.25" customHeight="1" thickBot="1" x14ac:dyDescent="0.2">
      <c r="A10" s="64">
        <v>2024</v>
      </c>
      <c r="B10" s="65">
        <v>4</v>
      </c>
      <c r="C10" s="34" t="s">
        <v>1</v>
      </c>
      <c r="D10" s="56"/>
      <c r="E10" s="35" t="s">
        <v>2</v>
      </c>
      <c r="F10" s="66" t="s">
        <v>12</v>
      </c>
      <c r="G10" s="86" t="s">
        <v>3</v>
      </c>
      <c r="H10" s="87"/>
      <c r="I10" s="67"/>
      <c r="J10" s="36" t="s">
        <v>13</v>
      </c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</row>
    <row r="11" spans="1:75" s="12" customFormat="1" ht="24.95" customHeight="1" x14ac:dyDescent="0.15">
      <c r="A11" s="73" t="s">
        <v>16</v>
      </c>
      <c r="B11" s="74"/>
      <c r="C11" s="84" t="s">
        <v>4</v>
      </c>
      <c r="D11" s="75" t="e">
        <f>INDEX(C3:H6,MATCH(D10,B3:B6,0),MATCH(I10,C1:H1,0))</f>
        <v>#N/A</v>
      </c>
      <c r="E11" s="77" t="s">
        <v>11</v>
      </c>
      <c r="F11" s="92" t="s">
        <v>14</v>
      </c>
      <c r="G11" s="88" t="s">
        <v>18</v>
      </c>
      <c r="H11" s="89"/>
      <c r="I11" s="94"/>
      <c r="J11" s="96" t="s">
        <v>15</v>
      </c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</row>
    <row r="12" spans="1:75" s="12" customFormat="1" ht="24.95" customHeight="1" thickBot="1" x14ac:dyDescent="0.2">
      <c r="A12" s="79"/>
      <c r="B12" s="80"/>
      <c r="C12" s="85"/>
      <c r="D12" s="76"/>
      <c r="E12" s="78"/>
      <c r="F12" s="93"/>
      <c r="G12" s="90"/>
      <c r="H12" s="91"/>
      <c r="I12" s="95"/>
      <c r="J12" s="97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</row>
    <row r="13" spans="1:75" ht="7.5" customHeight="1" x14ac:dyDescent="0.15">
      <c r="B13" s="31"/>
      <c r="C13" s="30"/>
      <c r="D13" s="30"/>
      <c r="E13" s="30"/>
      <c r="F13" s="30"/>
      <c r="G13" s="38"/>
      <c r="H13" s="31"/>
      <c r="I13" s="30"/>
      <c r="J13" s="30"/>
      <c r="K13" s="30"/>
      <c r="L13" s="30"/>
      <c r="M13" s="30"/>
      <c r="N13" s="30"/>
      <c r="O13" s="30"/>
      <c r="P13" s="39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30"/>
    </row>
    <row r="14" spans="1:75" s="41" customFormat="1" ht="34.5" customHeight="1" x14ac:dyDescent="0.15">
      <c r="A14" s="31"/>
      <c r="B14" s="42" t="s">
        <v>5</v>
      </c>
      <c r="C14" s="42" t="s">
        <v>6</v>
      </c>
      <c r="D14" s="70" t="s">
        <v>7</v>
      </c>
      <c r="E14" s="71"/>
      <c r="F14" s="72"/>
      <c r="G14" s="43" t="s">
        <v>8</v>
      </c>
      <c r="H14" s="42" t="s">
        <v>9</v>
      </c>
    </row>
    <row r="15" spans="1:75" s="41" customFormat="1" ht="26.1" customHeight="1" x14ac:dyDescent="0.15">
      <c r="A15" s="61"/>
      <c r="B15" s="58">
        <f>DATE($A$10,$B$10,1)</f>
        <v>45383</v>
      </c>
      <c r="C15" s="59">
        <f>B15</f>
        <v>45383</v>
      </c>
      <c r="D15" s="1"/>
      <c r="E15" s="45" t="s">
        <v>25</v>
      </c>
      <c r="F15" s="2"/>
      <c r="G15" s="46">
        <f t="shared" ref="G15:G42" si="0">ROUND((F15-D15)*24,2)</f>
        <v>0</v>
      </c>
      <c r="H15" s="3"/>
      <c r="K15" s="57"/>
    </row>
    <row r="16" spans="1:75" s="41" customFormat="1" ht="26.1" customHeight="1" x14ac:dyDescent="0.15">
      <c r="A16" s="61"/>
      <c r="B16" s="58">
        <f>DATE($A$10,$B$10,2)</f>
        <v>45384</v>
      </c>
      <c r="C16" s="59">
        <f t="shared" ref="C16:C45" si="1">B16</f>
        <v>45384</v>
      </c>
      <c r="D16" s="1"/>
      <c r="E16" s="45" t="s">
        <v>26</v>
      </c>
      <c r="F16" s="2"/>
      <c r="G16" s="46">
        <f t="shared" si="0"/>
        <v>0</v>
      </c>
      <c r="H16" s="3"/>
      <c r="K16" s="60"/>
    </row>
    <row r="17" spans="1:8" s="41" customFormat="1" ht="26.1" customHeight="1" x14ac:dyDescent="0.15">
      <c r="A17" s="61"/>
      <c r="B17" s="58">
        <f>DATE($A$10,$B$10,3)</f>
        <v>45385</v>
      </c>
      <c r="C17" s="59">
        <f t="shared" si="1"/>
        <v>45385</v>
      </c>
      <c r="D17" s="1"/>
      <c r="E17" s="45" t="s">
        <v>26</v>
      </c>
      <c r="F17" s="2"/>
      <c r="G17" s="46">
        <f t="shared" si="0"/>
        <v>0</v>
      </c>
      <c r="H17" s="3"/>
    </row>
    <row r="18" spans="1:8" s="41" customFormat="1" ht="26.1" customHeight="1" x14ac:dyDescent="0.15">
      <c r="A18" s="61"/>
      <c r="B18" s="58">
        <f>DATE($A$10,$B$10,4)</f>
        <v>45386</v>
      </c>
      <c r="C18" s="59">
        <f t="shared" si="1"/>
        <v>45386</v>
      </c>
      <c r="D18" s="1"/>
      <c r="E18" s="45" t="s">
        <v>26</v>
      </c>
      <c r="F18" s="2"/>
      <c r="G18" s="46">
        <f t="shared" si="0"/>
        <v>0</v>
      </c>
      <c r="H18" s="3"/>
    </row>
    <row r="19" spans="1:8" s="41" customFormat="1" ht="26.1" customHeight="1" x14ac:dyDescent="0.15">
      <c r="A19" s="61"/>
      <c r="B19" s="58">
        <f>DATE($A$10,$B$10,5)</f>
        <v>45387</v>
      </c>
      <c r="C19" s="59">
        <f t="shared" si="1"/>
        <v>45387</v>
      </c>
      <c r="D19" s="1"/>
      <c r="E19" s="45" t="s">
        <v>26</v>
      </c>
      <c r="F19" s="2"/>
      <c r="G19" s="46">
        <f t="shared" si="0"/>
        <v>0</v>
      </c>
      <c r="H19" s="3"/>
    </row>
    <row r="20" spans="1:8" s="41" customFormat="1" ht="26.1" customHeight="1" x14ac:dyDescent="0.15">
      <c r="A20" s="61"/>
      <c r="B20" s="58">
        <f>DATE($A$10,$B$10,6)</f>
        <v>45388</v>
      </c>
      <c r="C20" s="59">
        <f t="shared" si="1"/>
        <v>45388</v>
      </c>
      <c r="D20" s="1"/>
      <c r="E20" s="45" t="s">
        <v>26</v>
      </c>
      <c r="F20" s="2"/>
      <c r="G20" s="46">
        <f t="shared" si="0"/>
        <v>0</v>
      </c>
      <c r="H20" s="3"/>
    </row>
    <row r="21" spans="1:8" s="41" customFormat="1" ht="26.1" customHeight="1" x14ac:dyDescent="0.15">
      <c r="A21" s="61"/>
      <c r="B21" s="58">
        <f>DATE($A$10,$B$10,7)</f>
        <v>45389</v>
      </c>
      <c r="C21" s="59">
        <f t="shared" si="1"/>
        <v>45389</v>
      </c>
      <c r="D21" s="1"/>
      <c r="E21" s="45" t="s">
        <v>26</v>
      </c>
      <c r="F21" s="2"/>
      <c r="G21" s="46">
        <f t="shared" si="0"/>
        <v>0</v>
      </c>
      <c r="H21" s="3"/>
    </row>
    <row r="22" spans="1:8" s="41" customFormat="1" ht="26.1" customHeight="1" x14ac:dyDescent="0.15">
      <c r="A22" s="61"/>
      <c r="B22" s="58">
        <f>DATE($A$10,$B$10,8)</f>
        <v>45390</v>
      </c>
      <c r="C22" s="59">
        <f t="shared" si="1"/>
        <v>45390</v>
      </c>
      <c r="D22" s="1"/>
      <c r="E22" s="45" t="s">
        <v>26</v>
      </c>
      <c r="F22" s="2"/>
      <c r="G22" s="46">
        <f t="shared" si="0"/>
        <v>0</v>
      </c>
      <c r="H22" s="3"/>
    </row>
    <row r="23" spans="1:8" s="41" customFormat="1" ht="26.1" customHeight="1" x14ac:dyDescent="0.15">
      <c r="A23" s="61"/>
      <c r="B23" s="58">
        <f>DATE($A$10,$B$10,9)</f>
        <v>45391</v>
      </c>
      <c r="C23" s="59">
        <f t="shared" si="1"/>
        <v>45391</v>
      </c>
      <c r="D23" s="1"/>
      <c r="E23" s="45" t="s">
        <v>26</v>
      </c>
      <c r="F23" s="2"/>
      <c r="G23" s="46">
        <f t="shared" si="0"/>
        <v>0</v>
      </c>
      <c r="H23" s="3"/>
    </row>
    <row r="24" spans="1:8" s="41" customFormat="1" ht="26.1" customHeight="1" x14ac:dyDescent="0.15">
      <c r="A24" s="61"/>
      <c r="B24" s="58">
        <f>DATE($A$10,$B$10,10)</f>
        <v>45392</v>
      </c>
      <c r="C24" s="59">
        <f t="shared" si="1"/>
        <v>45392</v>
      </c>
      <c r="D24" s="1"/>
      <c r="E24" s="45" t="s">
        <v>26</v>
      </c>
      <c r="F24" s="2"/>
      <c r="G24" s="46">
        <f t="shared" si="0"/>
        <v>0</v>
      </c>
      <c r="H24" s="3"/>
    </row>
    <row r="25" spans="1:8" s="41" customFormat="1" ht="26.1" customHeight="1" x14ac:dyDescent="0.15">
      <c r="A25" s="61"/>
      <c r="B25" s="58">
        <f>DATE($A$10,$B$10,11)</f>
        <v>45393</v>
      </c>
      <c r="C25" s="59">
        <f t="shared" si="1"/>
        <v>45393</v>
      </c>
      <c r="D25" s="1"/>
      <c r="E25" s="45" t="s">
        <v>26</v>
      </c>
      <c r="F25" s="2"/>
      <c r="G25" s="46">
        <f t="shared" si="0"/>
        <v>0</v>
      </c>
      <c r="H25" s="3"/>
    </row>
    <row r="26" spans="1:8" s="41" customFormat="1" ht="26.1" customHeight="1" x14ac:dyDescent="0.15">
      <c r="A26" s="61"/>
      <c r="B26" s="58">
        <f>DATE($A$10,$B$10,12)</f>
        <v>45394</v>
      </c>
      <c r="C26" s="59">
        <f t="shared" si="1"/>
        <v>45394</v>
      </c>
      <c r="D26" s="1"/>
      <c r="E26" s="45" t="s">
        <v>26</v>
      </c>
      <c r="F26" s="2"/>
      <c r="G26" s="46">
        <f t="shared" si="0"/>
        <v>0</v>
      </c>
      <c r="H26" s="3"/>
    </row>
    <row r="27" spans="1:8" s="41" customFormat="1" ht="26.1" customHeight="1" x14ac:dyDescent="0.15">
      <c r="A27" s="61"/>
      <c r="B27" s="58">
        <f>DATE($A$10,$B$10,13)</f>
        <v>45395</v>
      </c>
      <c r="C27" s="59">
        <f t="shared" si="1"/>
        <v>45395</v>
      </c>
      <c r="D27" s="1"/>
      <c r="E27" s="45" t="s">
        <v>26</v>
      </c>
      <c r="F27" s="2"/>
      <c r="G27" s="46">
        <f t="shared" si="0"/>
        <v>0</v>
      </c>
      <c r="H27" s="3"/>
    </row>
    <row r="28" spans="1:8" s="41" customFormat="1" ht="26.1" customHeight="1" x14ac:dyDescent="0.15">
      <c r="A28" s="61"/>
      <c r="B28" s="58">
        <f>DATE($A$10,$B$10,14)</f>
        <v>45396</v>
      </c>
      <c r="C28" s="59">
        <f t="shared" si="1"/>
        <v>45396</v>
      </c>
      <c r="D28" s="1"/>
      <c r="E28" s="45" t="s">
        <v>26</v>
      </c>
      <c r="F28" s="2"/>
      <c r="G28" s="46">
        <f t="shared" si="0"/>
        <v>0</v>
      </c>
      <c r="H28" s="3"/>
    </row>
    <row r="29" spans="1:8" s="41" customFormat="1" ht="26.1" customHeight="1" x14ac:dyDescent="0.15">
      <c r="A29" s="61"/>
      <c r="B29" s="58">
        <f>DATE($A$10,$B$10,15)</f>
        <v>45397</v>
      </c>
      <c r="C29" s="59">
        <f t="shared" si="1"/>
        <v>45397</v>
      </c>
      <c r="D29" s="1"/>
      <c r="E29" s="45" t="s">
        <v>26</v>
      </c>
      <c r="F29" s="2"/>
      <c r="G29" s="46">
        <f t="shared" si="0"/>
        <v>0</v>
      </c>
      <c r="H29" s="3"/>
    </row>
    <row r="30" spans="1:8" s="41" customFormat="1" ht="26.1" customHeight="1" x14ac:dyDescent="0.15">
      <c r="A30" s="61"/>
      <c r="B30" s="58">
        <f>DATE($A$10,$B$10,16)</f>
        <v>45398</v>
      </c>
      <c r="C30" s="59">
        <f t="shared" si="1"/>
        <v>45398</v>
      </c>
      <c r="D30" s="1"/>
      <c r="E30" s="45" t="s">
        <v>26</v>
      </c>
      <c r="F30" s="2"/>
      <c r="G30" s="46">
        <f t="shared" si="0"/>
        <v>0</v>
      </c>
      <c r="H30" s="3"/>
    </row>
    <row r="31" spans="1:8" s="41" customFormat="1" ht="26.1" customHeight="1" x14ac:dyDescent="0.15">
      <c r="A31" s="61"/>
      <c r="B31" s="58">
        <f>DATE($A$10,$B$10,17)</f>
        <v>45399</v>
      </c>
      <c r="C31" s="59">
        <f t="shared" si="1"/>
        <v>45399</v>
      </c>
      <c r="D31" s="1"/>
      <c r="E31" s="45" t="s">
        <v>26</v>
      </c>
      <c r="F31" s="2"/>
      <c r="G31" s="46">
        <f t="shared" si="0"/>
        <v>0</v>
      </c>
      <c r="H31" s="3"/>
    </row>
    <row r="32" spans="1:8" s="41" customFormat="1" ht="26.1" customHeight="1" x14ac:dyDescent="0.15">
      <c r="A32" s="61"/>
      <c r="B32" s="58">
        <f>DATE($A$10,$B$10,18)</f>
        <v>45400</v>
      </c>
      <c r="C32" s="59">
        <f t="shared" si="1"/>
        <v>45400</v>
      </c>
      <c r="D32" s="1"/>
      <c r="E32" s="45" t="s">
        <v>26</v>
      </c>
      <c r="F32" s="2"/>
      <c r="G32" s="46">
        <f t="shared" si="0"/>
        <v>0</v>
      </c>
      <c r="H32" s="3"/>
    </row>
    <row r="33" spans="1:9" s="41" customFormat="1" ht="26.1" customHeight="1" x14ac:dyDescent="0.15">
      <c r="A33" s="61"/>
      <c r="B33" s="58">
        <f>DATE($A$10,$B$10,19)</f>
        <v>45401</v>
      </c>
      <c r="C33" s="59">
        <f t="shared" si="1"/>
        <v>45401</v>
      </c>
      <c r="D33" s="1"/>
      <c r="E33" s="45" t="s">
        <v>26</v>
      </c>
      <c r="F33" s="2"/>
      <c r="G33" s="46">
        <f t="shared" si="0"/>
        <v>0</v>
      </c>
      <c r="H33" s="3"/>
    </row>
    <row r="34" spans="1:9" s="41" customFormat="1" ht="26.1" customHeight="1" x14ac:dyDescent="0.15">
      <c r="A34" s="61"/>
      <c r="B34" s="58">
        <f>DATE($A$10,$B$10,20)</f>
        <v>45402</v>
      </c>
      <c r="C34" s="59">
        <f t="shared" si="1"/>
        <v>45402</v>
      </c>
      <c r="D34" s="1"/>
      <c r="E34" s="45" t="s">
        <v>26</v>
      </c>
      <c r="F34" s="2"/>
      <c r="G34" s="46">
        <f t="shared" si="0"/>
        <v>0</v>
      </c>
      <c r="H34" s="3"/>
    </row>
    <row r="35" spans="1:9" s="41" customFormat="1" ht="26.1" customHeight="1" x14ac:dyDescent="0.15">
      <c r="A35" s="61"/>
      <c r="B35" s="58">
        <f>DATE($A$10,$B$10,21)</f>
        <v>45403</v>
      </c>
      <c r="C35" s="59">
        <f t="shared" si="1"/>
        <v>45403</v>
      </c>
      <c r="D35" s="1"/>
      <c r="E35" s="45" t="s">
        <v>26</v>
      </c>
      <c r="F35" s="2"/>
      <c r="G35" s="46">
        <f t="shared" si="0"/>
        <v>0</v>
      </c>
      <c r="H35" s="3"/>
    </row>
    <row r="36" spans="1:9" s="41" customFormat="1" ht="26.1" customHeight="1" x14ac:dyDescent="0.15">
      <c r="A36" s="61"/>
      <c r="B36" s="58">
        <f>DATE($A$10,$B$10,22)</f>
        <v>45404</v>
      </c>
      <c r="C36" s="59">
        <f t="shared" si="1"/>
        <v>45404</v>
      </c>
      <c r="D36" s="1"/>
      <c r="E36" s="45" t="s">
        <v>26</v>
      </c>
      <c r="F36" s="2"/>
      <c r="G36" s="46">
        <f t="shared" si="0"/>
        <v>0</v>
      </c>
      <c r="H36" s="3"/>
    </row>
    <row r="37" spans="1:9" s="41" customFormat="1" ht="26.1" customHeight="1" x14ac:dyDescent="0.15">
      <c r="A37" s="61"/>
      <c r="B37" s="58">
        <f>DATE($A$10,$B$10,23)</f>
        <v>45405</v>
      </c>
      <c r="C37" s="59">
        <f t="shared" si="1"/>
        <v>45405</v>
      </c>
      <c r="D37" s="1"/>
      <c r="E37" s="45" t="s">
        <v>26</v>
      </c>
      <c r="F37" s="2"/>
      <c r="G37" s="46">
        <f t="shared" si="0"/>
        <v>0</v>
      </c>
      <c r="H37" s="3"/>
    </row>
    <row r="38" spans="1:9" s="41" customFormat="1" ht="26.1" customHeight="1" x14ac:dyDescent="0.15">
      <c r="A38" s="61"/>
      <c r="B38" s="58">
        <f>DATE($A$10,$B$10,24)</f>
        <v>45406</v>
      </c>
      <c r="C38" s="59">
        <f t="shared" si="1"/>
        <v>45406</v>
      </c>
      <c r="D38" s="1"/>
      <c r="E38" s="45" t="s">
        <v>26</v>
      </c>
      <c r="F38" s="2"/>
      <c r="G38" s="46">
        <f t="shared" si="0"/>
        <v>0</v>
      </c>
      <c r="H38" s="3"/>
    </row>
    <row r="39" spans="1:9" s="41" customFormat="1" ht="26.1" customHeight="1" x14ac:dyDescent="0.15">
      <c r="A39" s="61"/>
      <c r="B39" s="58">
        <f>DATE($A$10,$B$10,25)</f>
        <v>45407</v>
      </c>
      <c r="C39" s="59">
        <f>B39</f>
        <v>45407</v>
      </c>
      <c r="D39" s="1"/>
      <c r="E39" s="45" t="s">
        <v>26</v>
      </c>
      <c r="F39" s="2"/>
      <c r="G39" s="46">
        <f>ROUND((F39-D39)*24,2)</f>
        <v>0</v>
      </c>
      <c r="H39" s="3"/>
    </row>
    <row r="40" spans="1:9" s="41" customFormat="1" ht="26.1" customHeight="1" x14ac:dyDescent="0.15">
      <c r="A40" s="61"/>
      <c r="B40" s="58">
        <f>DATE($A$10,$B$10,26)</f>
        <v>45408</v>
      </c>
      <c r="C40" s="59">
        <f t="shared" si="1"/>
        <v>45408</v>
      </c>
      <c r="D40" s="1"/>
      <c r="E40" s="45" t="s">
        <v>26</v>
      </c>
      <c r="F40" s="2"/>
      <c r="G40" s="46">
        <f t="shared" si="0"/>
        <v>0</v>
      </c>
      <c r="H40" s="3"/>
    </row>
    <row r="41" spans="1:9" s="41" customFormat="1" ht="26.1" customHeight="1" x14ac:dyDescent="0.15">
      <c r="A41" s="61"/>
      <c r="B41" s="58">
        <f>DATE($A$10,$B$10,27)</f>
        <v>45409</v>
      </c>
      <c r="C41" s="59">
        <f t="shared" si="1"/>
        <v>45409</v>
      </c>
      <c r="D41" s="1"/>
      <c r="E41" s="45" t="s">
        <v>26</v>
      </c>
      <c r="F41" s="2"/>
      <c r="G41" s="46">
        <f t="shared" si="0"/>
        <v>0</v>
      </c>
      <c r="H41" s="3"/>
    </row>
    <row r="42" spans="1:9" s="41" customFormat="1" ht="26.1" customHeight="1" x14ac:dyDescent="0.15">
      <c r="A42" s="61"/>
      <c r="B42" s="58">
        <f>DATE($A$10,$B$10,28)</f>
        <v>45410</v>
      </c>
      <c r="C42" s="59">
        <f t="shared" si="1"/>
        <v>45410</v>
      </c>
      <c r="D42" s="1"/>
      <c r="E42" s="45" t="s">
        <v>26</v>
      </c>
      <c r="F42" s="2"/>
      <c r="G42" s="46">
        <f t="shared" si="0"/>
        <v>0</v>
      </c>
      <c r="H42" s="3"/>
    </row>
    <row r="43" spans="1:9" s="41" customFormat="1" ht="26.1" customHeight="1" x14ac:dyDescent="0.15">
      <c r="A43" s="61"/>
      <c r="B43" s="58">
        <f>IF(MOD(A10,4)=0,DATE($A$10,$B$10,29),IF(B10=2,"",DATE($A$10,$B$10,29)))</f>
        <v>45411</v>
      </c>
      <c r="C43" s="59">
        <f t="shared" si="1"/>
        <v>45411</v>
      </c>
      <c r="D43" s="1"/>
      <c r="E43" s="45" t="s">
        <v>26</v>
      </c>
      <c r="F43" s="2"/>
      <c r="G43" s="46">
        <f>ROUND((F43-D43)*24,2)</f>
        <v>0</v>
      </c>
      <c r="H43" s="3"/>
    </row>
    <row r="44" spans="1:9" s="41" customFormat="1" ht="26.1" customHeight="1" x14ac:dyDescent="0.15">
      <c r="A44" s="61"/>
      <c r="B44" s="58">
        <f>IF(B10=2,"",DATE($A$10,$B$10,30))</f>
        <v>45412</v>
      </c>
      <c r="C44" s="59">
        <f t="shared" si="1"/>
        <v>45412</v>
      </c>
      <c r="D44" s="1"/>
      <c r="E44" s="45" t="s">
        <v>26</v>
      </c>
      <c r="F44" s="2"/>
      <c r="G44" s="46">
        <f>ROUND((F44-D44)*24,2)</f>
        <v>0</v>
      </c>
      <c r="H44" s="3"/>
    </row>
    <row r="45" spans="1:9" s="41" customFormat="1" ht="26.1" customHeight="1" x14ac:dyDescent="0.15">
      <c r="A45" s="61"/>
      <c r="B45" s="58" t="str">
        <f>IF(B10=2,"",IF(B10=4,"",IF(B10=6,"",IF(B10=9,"",IF(B10=11,"",DATE($A$10,$B$10,31))))))</f>
        <v/>
      </c>
      <c r="C45" s="59" t="str">
        <f t="shared" si="1"/>
        <v/>
      </c>
      <c r="D45" s="1"/>
      <c r="E45" s="45" t="s">
        <v>26</v>
      </c>
      <c r="F45" s="2"/>
      <c r="G45" s="46">
        <f>ROUND((F45-D45)*24,2)</f>
        <v>0</v>
      </c>
      <c r="H45" s="3"/>
    </row>
    <row r="46" spans="1:9" s="41" customFormat="1" ht="26.1" customHeight="1" x14ac:dyDescent="0.15">
      <c r="A46" s="62"/>
      <c r="B46" s="44"/>
      <c r="C46" s="47"/>
      <c r="D46" s="48"/>
      <c r="E46" s="49"/>
      <c r="F46" s="49" t="s">
        <v>10</v>
      </c>
      <c r="G46" s="50">
        <f>SUM(G15:G45)</f>
        <v>0</v>
      </c>
      <c r="H46" s="51">
        <f>COUNTA(H15:H45)</f>
        <v>0</v>
      </c>
    </row>
    <row r="47" spans="1:9" s="41" customFormat="1" ht="26.1" customHeight="1" thickBot="1" x14ac:dyDescent="0.2">
      <c r="B47" s="52"/>
      <c r="C47" s="53"/>
      <c r="D47" s="54"/>
      <c r="E47" s="68" t="s">
        <v>1</v>
      </c>
      <c r="F47" s="69"/>
      <c r="G47" s="55">
        <f>IF(G46&lt;=160,160,IF(G46&lt;=180,180,IF(G46&lt;=200,200,IF(G46&lt;=220,220,"ERR"))))</f>
        <v>160</v>
      </c>
      <c r="H47" s="53"/>
      <c r="I47" s="53"/>
    </row>
  </sheetData>
  <mergeCells count="15">
    <mergeCell ref="B1:B2"/>
    <mergeCell ref="A8:J8"/>
    <mergeCell ref="C11:C12"/>
    <mergeCell ref="G10:H10"/>
    <mergeCell ref="G11:H12"/>
    <mergeCell ref="F11:F12"/>
    <mergeCell ref="I11:I12"/>
    <mergeCell ref="J11:J12"/>
    <mergeCell ref="A9:F9"/>
    <mergeCell ref="E47:F47"/>
    <mergeCell ref="D14:F14"/>
    <mergeCell ref="A11:B11"/>
    <mergeCell ref="D11:D12"/>
    <mergeCell ref="E11:E12"/>
    <mergeCell ref="A12:B12"/>
  </mergeCells>
  <phoneticPr fontId="2"/>
  <conditionalFormatting sqref="D47 B47 H47:I47">
    <cfRule type="expression" dxfId="5" priority="22" stopIfTrue="1">
      <formula>$C47="土"</formula>
    </cfRule>
    <cfRule type="expression" dxfId="4" priority="23" stopIfTrue="1">
      <formula>$C47="日"</formula>
    </cfRule>
  </conditionalFormatting>
  <conditionalFormatting sqref="C47">
    <cfRule type="cellIs" dxfId="3" priority="24" stopIfTrue="1" operator="equal">
      <formula>"土"</formula>
    </cfRule>
    <cfRule type="cellIs" dxfId="2" priority="25" stopIfTrue="1" operator="equal">
      <formula>"日"</formula>
    </cfRule>
  </conditionalFormatting>
  <conditionalFormatting sqref="B15:H45">
    <cfRule type="expression" dxfId="1" priority="4" stopIfTrue="1">
      <formula>WEEKDAY($C15,1)=1</formula>
    </cfRule>
  </conditionalFormatting>
  <dataValidations count="5">
    <dataValidation type="list" allowBlank="1" showInputMessage="1" showErrorMessage="1" sqref="I47 H15:H45" xr:uid="{00000000-0002-0000-0100-000000000000}">
      <formula1>"○"</formula1>
    </dataValidation>
    <dataValidation type="list" allowBlank="1" showInputMessage="1" showErrorMessage="1" sqref="I10" xr:uid="{00000000-0002-0000-0100-000001000000}">
      <formula1>"ひよこ,うさぎ,こぐま,ぱんだ,きりん,らいおん"</formula1>
    </dataValidation>
    <dataValidation type="list" allowBlank="1" showInputMessage="1" showErrorMessage="1" sqref="A15:A45" xr:uid="{00000000-0002-0000-0100-000002000000}">
      <formula1>"　,祝日"</formula1>
    </dataValidation>
    <dataValidation type="whole" allowBlank="1" showInputMessage="1" showErrorMessage="1" sqref="A10" xr:uid="{00000000-0002-0000-0100-000003000000}">
      <formula1>2013</formula1>
      <formula2>2050</formula2>
    </dataValidation>
    <dataValidation type="whole" allowBlank="1" showInputMessage="1" showErrorMessage="1" sqref="B10" xr:uid="{00000000-0002-0000-0100-000004000000}">
      <formula1>1</formula1>
      <formula2>12</formula2>
    </dataValidation>
  </dataValidations>
  <pageMargins left="0.59" right="0.24" top="0.38" bottom="0.16" header="0.44" footer="0.51200000000000001"/>
  <pageSetup paperSize="9" scale="83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30" r:id="rId4" name="OptionButton2">
          <controlPr defaultSize="0" autoLine="0" r:id="rId5">
            <anchor moveWithCells="1" sizeWithCells="1">
              <from>
                <xdr:col>1</xdr:col>
                <xdr:colOff>114300</xdr:colOff>
                <xdr:row>11</xdr:row>
                <xdr:rowOff>47625</xdr:rowOff>
              </from>
              <to>
                <xdr:col>1</xdr:col>
                <xdr:colOff>714375</xdr:colOff>
                <xdr:row>11</xdr:row>
                <xdr:rowOff>257175</xdr:rowOff>
              </to>
            </anchor>
          </controlPr>
        </control>
      </mc:Choice>
      <mc:Fallback>
        <control shapeId="1030" r:id="rId4" name="OptionButton2"/>
      </mc:Fallback>
    </mc:AlternateContent>
    <mc:AlternateContent xmlns:mc="http://schemas.openxmlformats.org/markup-compatibility/2006">
      <mc:Choice Requires="x14">
        <control shapeId="1029" r:id="rId6" name="OptionButton1">
          <controlPr defaultSize="0" autoLine="0" r:id="rId7">
            <anchor moveWithCells="1" sizeWithCells="1">
              <from>
                <xdr:col>0</xdr:col>
                <xdr:colOff>123825</xdr:colOff>
                <xdr:row>11</xdr:row>
                <xdr:rowOff>57150</xdr:rowOff>
              </from>
              <to>
                <xdr:col>0</xdr:col>
                <xdr:colOff>733425</xdr:colOff>
                <xdr:row>11</xdr:row>
                <xdr:rowOff>266700</xdr:rowOff>
              </to>
            </anchor>
          </controlPr>
        </control>
      </mc:Choice>
      <mc:Fallback>
        <control shapeId="1029" r:id="rId6" name="OptionButton1"/>
      </mc:Fallback>
    </mc:AlternateContent>
  </control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EB2D9969-7176-4E1F-8B69-B145B6F0E0FB}">
            <xm:f>COUNTIF(Sheet1!$A$2:$A$22,$B15)=1</xm:f>
            <x14:dxf>
              <fill>
                <patternFill>
                  <bgColor rgb="FFFFC000"/>
                </patternFill>
              </fill>
            </x14:dxf>
          </x14:cfRule>
          <xm:sqref>B15:H45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年（西暦）・月を入れてください。（自動的に曜日が変わります）</vt:lpstr>
      <vt:lpstr>'年（西暦）・月を入れてください。（自動的に曜日が変わります）'!Print_Area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n-takahashi</dc:creator>
  <cp:lastModifiedBy>白金台保育園　園長</cp:lastModifiedBy>
  <cp:lastPrinted>2017-03-01T09:01:04Z</cp:lastPrinted>
  <dcterms:created xsi:type="dcterms:W3CDTF">2012-11-27T06:00:45Z</dcterms:created>
  <dcterms:modified xsi:type="dcterms:W3CDTF">2024-04-09T03:27:00Z</dcterms:modified>
</cp:coreProperties>
</file>